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 SINDACATI VERBALI\DICEMBRE 2025\"/>
    </mc:Choice>
  </mc:AlternateContent>
  <xr:revisionPtr revIDLastSave="0" documentId="8_{9710E2CF-431C-4618-A4CA-51D7543EAA11}" xr6:coauthVersionLast="47" xr6:coauthVersionMax="47" xr10:uidLastSave="{00000000-0000-0000-0000-000000000000}"/>
  <bookViews>
    <workbookView xWindow="28680" yWindow="-120" windowWidth="19440" windowHeight="10320" xr2:uid="{D392257A-F60D-4D89-9F87-EF340314F47D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G4" i="1"/>
  <c r="G18" i="1"/>
  <c r="D5" i="1"/>
  <c r="D9" i="1"/>
  <c r="B16" i="1"/>
  <c r="C4" i="1" s="1"/>
  <c r="D15" i="1" s="1"/>
  <c r="C10" i="1"/>
  <c r="C9" i="1"/>
  <c r="C5" i="1"/>
  <c r="F4" i="1"/>
  <c r="C16" i="1"/>
  <c r="F3" i="1"/>
  <c r="I4" i="1" s="1"/>
  <c r="C8" i="1"/>
  <c r="C7" i="1"/>
  <c r="C6" i="1"/>
  <c r="C14" i="1"/>
  <c r="C13" i="1"/>
  <c r="C12" i="1"/>
  <c r="C11" i="1"/>
  <c r="I9" i="1" l="1"/>
  <c r="B18" i="1"/>
  <c r="B19" i="1" s="1"/>
  <c r="C15" i="1"/>
  <c r="G16" i="1"/>
  <c r="I6" i="1" l="1"/>
  <c r="K4" i="1"/>
  <c r="G9" i="1"/>
  <c r="G5" i="1"/>
  <c r="G15" i="1" s="1"/>
  <c r="I15" i="1"/>
  <c r="H6" i="1"/>
  <c r="K15" i="1" l="1"/>
  <c r="H7" i="1"/>
  <c r="H8" i="1"/>
  <c r="I11" i="1"/>
  <c r="I10" i="1"/>
  <c r="I12" i="1"/>
  <c r="I13" i="1" s="1"/>
  <c r="I14" i="1"/>
  <c r="I18" i="1"/>
  <c r="I7" i="1"/>
  <c r="I8" i="1" s="1"/>
  <c r="G12" i="1"/>
  <c r="G11" i="1"/>
  <c r="K11" i="1" s="1"/>
  <c r="G14" i="1"/>
  <c r="K14" i="1" s="1"/>
  <c r="G10" i="1"/>
  <c r="K10" i="1" s="1"/>
  <c r="K5" i="1"/>
  <c r="G7" i="1"/>
  <c r="K7" i="1" s="1"/>
  <c r="G6" i="1"/>
  <c r="K6" i="1" s="1"/>
  <c r="G8" i="1"/>
  <c r="K8" i="1" s="1"/>
  <c r="K9" i="1"/>
  <c r="K18" i="1" s="1"/>
  <c r="H12" i="1"/>
  <c r="H14" i="1"/>
  <c r="H11" i="1"/>
  <c r="H10" i="1"/>
  <c r="H13" i="1"/>
  <c r="J14" i="1"/>
  <c r="J11" i="1"/>
  <c r="J12" i="1"/>
  <c r="J13" i="1"/>
  <c r="J10" i="1"/>
  <c r="J8" i="1"/>
  <c r="J6" i="1"/>
  <c r="J7" i="1"/>
  <c r="K12" i="1" l="1"/>
  <c r="G13" i="1"/>
  <c r="K13" i="1" s="1"/>
</calcChain>
</file>

<file path=xl/sharedStrings.xml><?xml version="1.0" encoding="utf-8"?>
<sst xmlns="http://schemas.openxmlformats.org/spreadsheetml/2006/main" count="31" uniqueCount="28">
  <si>
    <t>fondo 2024 non corretto</t>
  </si>
  <si>
    <t>ripartizioni concordate destinate assistenza</t>
  </si>
  <si>
    <t>imputazioni sul fondo comprese malattie</t>
  </si>
  <si>
    <t>fondo 2024 corretto</t>
  </si>
  <si>
    <t>residuo da spartire da accordi</t>
  </si>
  <si>
    <t>ripartizioni concordate destinati amm.vi</t>
  </si>
  <si>
    <t>serena</t>
  </si>
  <si>
    <t>sabrina</t>
  </si>
  <si>
    <t>sara</t>
  </si>
  <si>
    <t>miria</t>
  </si>
  <si>
    <t>adolfo</t>
  </si>
  <si>
    <t>tinucci</t>
  </si>
  <si>
    <t>campani</t>
  </si>
  <si>
    <t>bianchi</t>
  </si>
  <si>
    <t>Residuo e incidenze percentuali</t>
  </si>
  <si>
    <t>RIPARTIZIONE CONCORDATA IL 19 DICEMBRE 2024</t>
  </si>
  <si>
    <t>SINGOLE SPETTANZE CON NUOVA QUANTIFICAZIONE FONDO</t>
  </si>
  <si>
    <t>Residuo da inserire nelle economie 2025</t>
  </si>
  <si>
    <t>PRIMA PROPOSTA DI RIPARTIZIONE</t>
  </si>
  <si>
    <t>SECONDA PROPOSTA DI RIPARTIZIONE</t>
  </si>
  <si>
    <t>RAPARTIZIONI DA CONCORDARE</t>
  </si>
  <si>
    <t>RIPARTIZIONI DA CONCORDARE</t>
  </si>
  <si>
    <t>TERZA PROPOSTA</t>
  </si>
  <si>
    <t>residuo da spartire per obiettivi da accordi</t>
  </si>
  <si>
    <t>RIPROVA</t>
  </si>
  <si>
    <t>MANTENENDO STESSI CRITERI DELL'ACCORDO 24</t>
  </si>
  <si>
    <t>COLONNA G CON RESIDUO TUTTO DA DESTINARE A OBIETTIVI 24 SENZA RIPORTARE ECONOMIE NEL 2025</t>
  </si>
  <si>
    <t>SPETTANZE MANTENENDO STESSE PERCENTUALI DELL'ACCORDO CON UN IMPONIBILE PIU' ALTO PERXHS' COMPRENSIVO DELLE ECONOMIE DA METTERE NEL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</si>
</sst>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43" fontId="0" fillId="0" borderId="0" xfId="1" applyFont="1"/>
    <xf numFmtId="43" fontId="0" fillId="0" borderId="1" xfId="1" applyFont="1" applyBorder="1"/>
    <xf numFmtId="43" fontId="3" fillId="2" borderId="1" xfId="1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vertical="center"/>
    </xf>
    <xf numFmtId="43" fontId="0" fillId="0" borderId="1" xfId="1" applyFont="1" applyBorder="1" applyAlignment="1">
      <alignment wrapText="1"/>
    </xf>
    <xf numFmtId="43" fontId="0" fillId="0" borderId="0" xfId="1" applyFont="1" applyAlignment="1">
      <alignment wrapText="1"/>
    </xf>
    <xf numFmtId="43" fontId="0" fillId="3" borderId="1" xfId="1" applyFont="1" applyFill="1" applyBorder="1" applyAlignment="1">
      <alignment wrapText="1"/>
    </xf>
    <xf numFmtId="43" fontId="3" fillId="3" borderId="1" xfId="1" applyFont="1" applyFill="1" applyBorder="1"/>
    <xf numFmtId="43" fontId="2" fillId="3" borderId="1" xfId="1" applyFont="1" applyFill="1" applyBorder="1" applyAlignment="1">
      <alignment wrapText="1"/>
    </xf>
    <xf numFmtId="43" fontId="4" fillId="3" borderId="1" xfId="1" applyFont="1" applyFill="1" applyBorder="1"/>
    <xf numFmtId="43" fontId="3" fillId="3" borderId="1" xfId="1" applyFont="1" applyFill="1" applyBorder="1" applyAlignment="1">
      <alignment wrapText="1"/>
    </xf>
    <xf numFmtId="43" fontId="0" fillId="4" borderId="1" xfId="1" applyFont="1" applyFill="1" applyBorder="1" applyAlignment="1">
      <alignment wrapText="1"/>
    </xf>
    <xf numFmtId="43" fontId="3" fillId="4" borderId="1" xfId="1" applyFont="1" applyFill="1" applyBorder="1"/>
    <xf numFmtId="43" fontId="0" fillId="0" borderId="1" xfId="1" applyFont="1" applyBorder="1" applyAlignment="1">
      <alignment vertical="center" wrapText="1"/>
    </xf>
    <xf numFmtId="43" fontId="0" fillId="0" borderId="1" xfId="1" applyFont="1" applyBorder="1" applyAlignment="1">
      <alignment vertical="center"/>
    </xf>
    <xf numFmtId="43" fontId="3" fillId="3" borderId="1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vertical="center"/>
    </xf>
    <xf numFmtId="43" fontId="3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43" fontId="4" fillId="3" borderId="1" xfId="1" applyFont="1" applyFill="1" applyBorder="1" applyAlignment="1">
      <alignment wrapText="1"/>
    </xf>
    <xf numFmtId="164" fontId="0" fillId="0" borderId="1" xfId="1" applyNumberFormat="1" applyFont="1" applyBorder="1"/>
    <xf numFmtId="43" fontId="3" fillId="3" borderId="1" xfId="1" applyFont="1" applyFill="1" applyBorder="1" applyAlignment="1">
      <alignment vertical="center" wrapText="1"/>
    </xf>
    <xf numFmtId="43" fontId="3" fillId="3" borderId="1" xfId="1" applyFont="1" applyFill="1" applyBorder="1" applyAlignment="1">
      <alignment vertical="center"/>
    </xf>
    <xf numFmtId="43" fontId="3" fillId="3" borderId="1" xfId="1" applyFont="1" applyFill="1" applyBorder="1" applyAlignment="1">
      <alignment horizontal="left" vertical="center" wrapText="1"/>
    </xf>
    <xf numFmtId="43" fontId="0" fillId="2" borderId="1" xfId="1" applyFont="1" applyFill="1" applyBorder="1" applyAlignment="1">
      <alignment wrapText="1"/>
    </xf>
    <xf numFmtId="43" fontId="0" fillId="2" borderId="1" xfId="1" applyFont="1" applyFill="1" applyBorder="1"/>
    <xf numFmtId="43" fontId="3" fillId="2" borderId="1" xfId="1" applyFont="1" applyFill="1" applyBorder="1"/>
    <xf numFmtId="43" fontId="1" fillId="0" borderId="1" xfId="1" applyFont="1" applyBorder="1"/>
    <xf numFmtId="43" fontId="3" fillId="5" borderId="1" xfId="1" applyFont="1" applyFill="1" applyBorder="1"/>
    <xf numFmtId="43" fontId="0" fillId="5" borderId="0" xfId="1" applyFont="1" applyFill="1" applyAlignment="1">
      <alignment wrapText="1"/>
    </xf>
    <xf numFmtId="43" fontId="0" fillId="5" borderId="0" xfId="1" applyFont="1" applyFill="1"/>
    <xf numFmtId="165" fontId="0" fillId="5" borderId="0" xfId="0" applyNumberFormat="1" applyFill="1"/>
    <xf numFmtId="43" fontId="3" fillId="2" borderId="1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  <xf numFmtId="165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2025%20SINDACATI%20VERBALI\2025%20OTTOBRE\Copia%20di%20File%20costituzione%20Fondo%202024%20(rev%20CON%20RICALCOLI%20peo).xlsx" TargetMode="External"/><Relationship Id="rId1" Type="http://schemas.openxmlformats.org/officeDocument/2006/relationships/externalLinkPath" Target="/2025%20SINDACATI%20VERBALI/2025%20OTTOBRE/Copia%20di%20File%20costituzione%20Fondo%202024%20(rev%20CON%20RICALCOLI%20pe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NDO 2024 con conteggio fatto "/>
      <sheetName val="controllo limite 2024"/>
      <sheetName val="Fondo 2025"/>
      <sheetName val="Controllo limite"/>
    </sheetNames>
    <sheetDataSet>
      <sheetData sheetId="0">
        <row r="40">
          <cell r="C40">
            <v>162552.68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DFFDE-8AE8-450E-91A8-2D13D943400B}">
  <dimension ref="A1:M19"/>
  <sheetViews>
    <sheetView tabSelected="1" topLeftCell="B1" workbookViewId="0">
      <selection activeCell="K2" sqref="K2"/>
    </sheetView>
  </sheetViews>
  <sheetFormatPr defaultRowHeight="15" x14ac:dyDescent="0.25"/>
  <cols>
    <col min="1" max="1" width="32" style="6" customWidth="1"/>
    <col min="2" max="2" width="19.7109375" style="1" customWidth="1"/>
    <col min="3" max="3" width="15.5703125" style="1" customWidth="1"/>
    <col min="4" max="4" width="12.7109375" style="1" hidden="1" customWidth="1"/>
    <col min="5" max="5" width="28.5703125" style="6" customWidth="1"/>
    <col min="6" max="6" width="11.5703125" style="1" bestFit="1" customWidth="1"/>
    <col min="7" max="7" width="16.140625" style="1" customWidth="1"/>
    <col min="8" max="8" width="19.28515625" style="1" hidden="1" customWidth="1"/>
    <col min="9" max="9" width="30.140625" style="1" customWidth="1"/>
    <col min="10" max="10" width="18" style="1" hidden="1" customWidth="1"/>
    <col min="11" max="11" width="27.28515625" customWidth="1"/>
    <col min="13" max="13" width="12" bestFit="1" customWidth="1"/>
  </cols>
  <sheetData>
    <row r="1" spans="1:13" ht="42.75" customHeight="1" x14ac:dyDescent="0.25">
      <c r="A1" s="34" t="s">
        <v>15</v>
      </c>
      <c r="B1" s="34"/>
      <c r="C1" s="34"/>
      <c r="D1" s="4"/>
      <c r="E1" s="35" t="s">
        <v>18</v>
      </c>
      <c r="F1" s="35"/>
      <c r="G1" s="35"/>
      <c r="H1" s="4"/>
      <c r="I1" s="33" t="s">
        <v>19</v>
      </c>
      <c r="J1" s="33"/>
      <c r="K1" s="3" t="s">
        <v>22</v>
      </c>
    </row>
    <row r="2" spans="1:13" s="19" customFormat="1" ht="132.6" customHeight="1" x14ac:dyDescent="0.25">
      <c r="A2" s="14"/>
      <c r="B2" s="15"/>
      <c r="C2" s="16" t="s">
        <v>14</v>
      </c>
      <c r="D2" s="17"/>
      <c r="E2" s="18"/>
      <c r="F2" s="17"/>
      <c r="G2" s="16" t="s">
        <v>25</v>
      </c>
      <c r="H2" s="18" t="s">
        <v>16</v>
      </c>
      <c r="I2" s="24" t="s">
        <v>27</v>
      </c>
      <c r="J2" s="15"/>
      <c r="K2" s="24" t="s">
        <v>26</v>
      </c>
    </row>
    <row r="3" spans="1:13" ht="39" customHeight="1" x14ac:dyDescent="0.25">
      <c r="A3" s="22" t="s">
        <v>0</v>
      </c>
      <c r="B3" s="23">
        <v>222496.37</v>
      </c>
      <c r="C3" s="15"/>
      <c r="D3" s="15"/>
      <c r="E3" s="22" t="s">
        <v>3</v>
      </c>
      <c r="F3" s="23">
        <f>'[1]FONDO 2024 con conteggio fatto '!$C$40</f>
        <v>162552.68</v>
      </c>
      <c r="G3" s="2"/>
      <c r="H3" s="2"/>
      <c r="I3" s="2"/>
      <c r="J3" s="2"/>
      <c r="K3" s="2"/>
      <c r="M3" s="36"/>
    </row>
    <row r="4" spans="1:13" ht="30" x14ac:dyDescent="0.25">
      <c r="A4" s="12" t="s">
        <v>2</v>
      </c>
      <c r="B4" s="13">
        <v>140119.94</v>
      </c>
      <c r="C4" s="13">
        <f>B3-B4-B16</f>
        <v>75240.479999999996</v>
      </c>
      <c r="D4" s="2"/>
      <c r="E4" s="12" t="s">
        <v>2</v>
      </c>
      <c r="F4" s="13">
        <f>B4</f>
        <v>140119.94</v>
      </c>
      <c r="G4" s="29">
        <f>F3-F4-(F3*C16)</f>
        <v>17219.316532255325</v>
      </c>
      <c r="H4" s="2"/>
      <c r="I4" s="29">
        <f>F3-F4</f>
        <v>22432.739999999991</v>
      </c>
      <c r="J4" s="2"/>
      <c r="K4" s="29">
        <f>G4</f>
        <v>17219.316532255325</v>
      </c>
    </row>
    <row r="5" spans="1:13" ht="30" x14ac:dyDescent="0.25">
      <c r="A5" s="7" t="s">
        <v>1</v>
      </c>
      <c r="B5" s="8">
        <v>3400</v>
      </c>
      <c r="C5" s="2">
        <f>B5/B3</f>
        <v>1.5281148182327649E-2</v>
      </c>
      <c r="D5" s="2">
        <f>B5/C4</f>
        <v>4.518844111573983E-2</v>
      </c>
      <c r="E5" s="25" t="s">
        <v>20</v>
      </c>
      <c r="F5" s="26"/>
      <c r="G5" s="27">
        <f>G4*$D5</f>
        <v>778.11407117110514</v>
      </c>
      <c r="H5" s="26"/>
      <c r="I5" s="27">
        <f>I4*$D5</f>
        <v>1013.7005505547011</v>
      </c>
      <c r="J5" s="2"/>
      <c r="K5" s="27">
        <f t="shared" ref="K5:K14" si="0">G5</f>
        <v>778.11407117110514</v>
      </c>
    </row>
    <row r="6" spans="1:13" x14ac:dyDescent="0.25">
      <c r="A6" s="5" t="s">
        <v>11</v>
      </c>
      <c r="B6" s="2">
        <v>1400</v>
      </c>
      <c r="C6" s="2">
        <f>B6/B5</f>
        <v>0.41176470588235292</v>
      </c>
      <c r="D6" s="2"/>
      <c r="E6" s="5"/>
      <c r="F6" s="2"/>
      <c r="G6" s="28">
        <f>G5*C6</f>
        <v>320.39991165869031</v>
      </c>
      <c r="H6" s="2">
        <f>G5*$C6</f>
        <v>320.39991165869031</v>
      </c>
      <c r="I6" s="2">
        <f>I5*C6</f>
        <v>417.40610905193569</v>
      </c>
      <c r="J6" s="2">
        <f>I5*$C6</f>
        <v>417.40610905193569</v>
      </c>
      <c r="K6" s="2">
        <f t="shared" si="0"/>
        <v>320.39991165869031</v>
      </c>
    </row>
    <row r="7" spans="1:13" x14ac:dyDescent="0.25">
      <c r="A7" s="5" t="s">
        <v>12</v>
      </c>
      <c r="B7" s="2">
        <v>1000</v>
      </c>
      <c r="C7" s="2">
        <f>B7/B5</f>
        <v>0.29411764705882354</v>
      </c>
      <c r="D7" s="2"/>
      <c r="E7" s="5"/>
      <c r="F7" s="2"/>
      <c r="G7" s="28">
        <f>G5*C7</f>
        <v>228.85707975620741</v>
      </c>
      <c r="H7" s="2">
        <f>G5*$C7</f>
        <v>228.85707975620741</v>
      </c>
      <c r="I7" s="2">
        <f>I5*C7</f>
        <v>298.14722075138269</v>
      </c>
      <c r="J7" s="2">
        <f>I5*$C7</f>
        <v>298.14722075138269</v>
      </c>
      <c r="K7" s="2">
        <f t="shared" si="0"/>
        <v>228.85707975620741</v>
      </c>
    </row>
    <row r="8" spans="1:13" x14ac:dyDescent="0.25">
      <c r="A8" s="5" t="s">
        <v>13</v>
      </c>
      <c r="B8" s="2">
        <v>1000</v>
      </c>
      <c r="C8" s="2">
        <f>B8/B5</f>
        <v>0.29411764705882354</v>
      </c>
      <c r="D8" s="2"/>
      <c r="E8" s="5"/>
      <c r="F8" s="2"/>
      <c r="G8" s="28">
        <f>G5*C8</f>
        <v>228.85707975620741</v>
      </c>
      <c r="H8" s="2">
        <f>G5*$C8</f>
        <v>228.85707975620741</v>
      </c>
      <c r="I8" s="2">
        <f>I7</f>
        <v>298.14722075138269</v>
      </c>
      <c r="J8" s="2">
        <f>I5*$C8</f>
        <v>298.14722075138269</v>
      </c>
      <c r="K8" s="2">
        <f t="shared" si="0"/>
        <v>228.85707975620741</v>
      </c>
    </row>
    <row r="9" spans="1:13" ht="31.5" customHeight="1" x14ac:dyDescent="0.25">
      <c r="A9" s="7" t="s">
        <v>5</v>
      </c>
      <c r="B9" s="8">
        <v>7600</v>
      </c>
      <c r="C9" s="2">
        <f>B9/B3</f>
        <v>3.4157860642850042E-2</v>
      </c>
      <c r="D9" s="2">
        <f>B9/C4</f>
        <v>0.10100945661165374</v>
      </c>
      <c r="E9" s="25" t="s">
        <v>21</v>
      </c>
      <c r="F9" s="26"/>
      <c r="G9" s="27">
        <f>G4*$D9</f>
        <v>1739.3138061471761</v>
      </c>
      <c r="H9" s="26"/>
      <c r="I9" s="27">
        <f>I4*$D9</f>
        <v>2265.9188777105082</v>
      </c>
      <c r="J9" s="2"/>
      <c r="K9" s="27">
        <f t="shared" si="0"/>
        <v>1739.3138061471761</v>
      </c>
      <c r="M9" s="36"/>
    </row>
    <row r="10" spans="1:13" x14ac:dyDescent="0.25">
      <c r="A10" s="5" t="s">
        <v>7</v>
      </c>
      <c r="B10" s="2">
        <v>700</v>
      </c>
      <c r="C10" s="2">
        <f>B10/B9</f>
        <v>9.2105263157894732E-2</v>
      </c>
      <c r="D10" s="2"/>
      <c r="E10" s="5"/>
      <c r="F10" s="2"/>
      <c r="G10" s="28">
        <f>G9*C10</f>
        <v>160.19995582934516</v>
      </c>
      <c r="H10" s="2">
        <f>G9*$C10</f>
        <v>160.19995582934516</v>
      </c>
      <c r="I10" s="2">
        <f>I9*C10</f>
        <v>208.70305452596784</v>
      </c>
      <c r="J10" s="2">
        <f>I9*$C10</f>
        <v>208.70305452596784</v>
      </c>
      <c r="K10" s="2">
        <f t="shared" si="0"/>
        <v>160.19995582934516</v>
      </c>
    </row>
    <row r="11" spans="1:13" x14ac:dyDescent="0.25">
      <c r="A11" s="5" t="s">
        <v>6</v>
      </c>
      <c r="B11" s="2">
        <v>1500</v>
      </c>
      <c r="C11" s="2">
        <f>B11/B9</f>
        <v>0.19736842105263158</v>
      </c>
      <c r="D11" s="2"/>
      <c r="E11" s="5"/>
      <c r="F11" s="2"/>
      <c r="G11" s="28">
        <f>G9*C11</f>
        <v>343.2856196343111</v>
      </c>
      <c r="H11" s="2">
        <f>G9*$C11</f>
        <v>343.2856196343111</v>
      </c>
      <c r="I11" s="2">
        <f>I9*C11</f>
        <v>447.22083112707401</v>
      </c>
      <c r="J11" s="2">
        <f>I9*$C11</f>
        <v>447.22083112707401</v>
      </c>
      <c r="K11" s="2">
        <f t="shared" si="0"/>
        <v>343.2856196343111</v>
      </c>
    </row>
    <row r="12" spans="1:13" x14ac:dyDescent="0.25">
      <c r="A12" s="5" t="s">
        <v>8</v>
      </c>
      <c r="B12" s="2">
        <v>1200</v>
      </c>
      <c r="C12" s="2">
        <f>B12/B9</f>
        <v>0.15789473684210525</v>
      </c>
      <c r="D12" s="2"/>
      <c r="E12" s="5"/>
      <c r="F12" s="2"/>
      <c r="G12" s="28">
        <f>G9*C12</f>
        <v>274.62849570744885</v>
      </c>
      <c r="H12" s="2">
        <f>G9*$C12</f>
        <v>274.62849570744885</v>
      </c>
      <c r="I12" s="2">
        <f>I9*C12</f>
        <v>357.77666490165916</v>
      </c>
      <c r="J12" s="2">
        <f>I9*$C12</f>
        <v>357.77666490165916</v>
      </c>
      <c r="K12" s="2">
        <f t="shared" si="0"/>
        <v>274.62849570744885</v>
      </c>
    </row>
    <row r="13" spans="1:13" x14ac:dyDescent="0.25">
      <c r="A13" s="5" t="s">
        <v>9</v>
      </c>
      <c r="B13" s="2">
        <v>1200</v>
      </c>
      <c r="C13" s="2">
        <f>B13/B9</f>
        <v>0.15789473684210525</v>
      </c>
      <c r="D13" s="2"/>
      <c r="E13" s="5"/>
      <c r="F13" s="2"/>
      <c r="G13" s="28">
        <f>G12</f>
        <v>274.62849570744885</v>
      </c>
      <c r="H13" s="2">
        <f>G9*$C13</f>
        <v>274.62849570744885</v>
      </c>
      <c r="I13" s="2">
        <f>I12</f>
        <v>357.77666490165916</v>
      </c>
      <c r="J13" s="2">
        <f>I9*$C13</f>
        <v>357.77666490165916</v>
      </c>
      <c r="K13" s="2">
        <f t="shared" si="0"/>
        <v>274.62849570744885</v>
      </c>
    </row>
    <row r="14" spans="1:13" x14ac:dyDescent="0.25">
      <c r="A14" s="5" t="s">
        <v>10</v>
      </c>
      <c r="B14" s="2">
        <v>3000</v>
      </c>
      <c r="C14" s="2">
        <f>B14/B9</f>
        <v>0.39473684210526316</v>
      </c>
      <c r="D14" s="2"/>
      <c r="E14" s="5"/>
      <c r="F14" s="2"/>
      <c r="G14" s="28">
        <f>G9*C14</f>
        <v>686.57123926862221</v>
      </c>
      <c r="H14" s="2">
        <f>G9*$C14</f>
        <v>686.57123926862221</v>
      </c>
      <c r="I14" s="2">
        <f>I9*C14</f>
        <v>894.44166225414801</v>
      </c>
      <c r="J14" s="2">
        <f>I9*$C14</f>
        <v>894.44166225414801</v>
      </c>
      <c r="K14" s="2">
        <f t="shared" si="0"/>
        <v>686.57123926862221</v>
      </c>
    </row>
    <row r="15" spans="1:13" ht="30" x14ac:dyDescent="0.25">
      <c r="A15" s="11" t="s">
        <v>23</v>
      </c>
      <c r="B15" s="8">
        <v>64240.480000000003</v>
      </c>
      <c r="C15" s="2">
        <f>B15/C4</f>
        <v>0.85380210227260656</v>
      </c>
      <c r="D15" s="2">
        <f>B15/C4</f>
        <v>0.85380210227260656</v>
      </c>
      <c r="E15" s="11" t="s">
        <v>23</v>
      </c>
      <c r="F15" s="8"/>
      <c r="G15" s="11">
        <f>G4-G5-G9</f>
        <v>14701.888654937044</v>
      </c>
      <c r="H15" s="11" t="s">
        <v>4</v>
      </c>
      <c r="I15" s="8">
        <f>I4*$D15</f>
        <v>19153.120571734784</v>
      </c>
      <c r="J15" s="2"/>
      <c r="K15" s="8">
        <f>G15+G16</f>
        <v>19915.312122681709</v>
      </c>
    </row>
    <row r="16" spans="1:13" ht="30" x14ac:dyDescent="0.25">
      <c r="A16" s="9" t="s">
        <v>17</v>
      </c>
      <c r="B16" s="10">
        <f>8251.1-1115.15</f>
        <v>7135.9500000000007</v>
      </c>
      <c r="C16" s="2">
        <f>B16/B3</f>
        <v>3.2072208638729706E-2</v>
      </c>
      <c r="D16" s="2"/>
      <c r="E16" s="9" t="s">
        <v>17</v>
      </c>
      <c r="F16" s="10"/>
      <c r="G16" s="20">
        <f>F3*C16</f>
        <v>5213.4234677446657</v>
      </c>
      <c r="H16" s="2"/>
      <c r="I16" s="21"/>
      <c r="J16" s="2"/>
    </row>
    <row r="18" spans="1:11" x14ac:dyDescent="0.25">
      <c r="A18" s="30" t="s">
        <v>24</v>
      </c>
      <c r="B18" s="31">
        <f>B16+B15+B9+B5+B4</f>
        <v>222496.37</v>
      </c>
      <c r="G18" s="31">
        <f>G16+G15+G9+G5+F4</f>
        <v>162552.68</v>
      </c>
      <c r="H18" s="31"/>
      <c r="I18" s="31">
        <f>I15+I9+I5+F4</f>
        <v>162552.68</v>
      </c>
      <c r="K18" s="32">
        <f>K15+K9+K5+F4</f>
        <v>162552.68</v>
      </c>
    </row>
    <row r="19" spans="1:11" x14ac:dyDescent="0.25">
      <c r="B19" s="1">
        <f>B18-B3</f>
        <v>0</v>
      </c>
    </row>
  </sheetData>
  <sheetProtection algorithmName="SHA-512" hashValue="JRpqoZ+RftwPq2wVQ7Ds3aoWo1EG6/CCNmeHFfTEs2e08ldDBemOviSs0f84EZyoi8B5Q3BYmBCN1J13yZX6pw==" saltValue="Y7xSZHpVdCukXBLZgfiXbw==" spinCount="100000" sheet="1" formatCells="0" insertRows="0" insertHyperlinks="0"/>
  <mergeCells count="3">
    <mergeCell ref="I1:J1"/>
    <mergeCell ref="A1:C1"/>
    <mergeCell ref="E1:G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cp:lastPrinted>2025-10-13T13:32:47Z</cp:lastPrinted>
  <dcterms:created xsi:type="dcterms:W3CDTF">2025-10-13T09:11:39Z</dcterms:created>
  <dcterms:modified xsi:type="dcterms:W3CDTF">2025-12-12T14:02:09Z</dcterms:modified>
</cp:coreProperties>
</file>